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6.xml"/>
  <Override ContentType="application/vnd.openxmlformats-officedocument.spreadsheetml.pivotCacheDefinition+xml" PartName="/xl/pivotCache/pivotCacheDefinition5.xml"/>
  <Override ContentType="application/vnd.openxmlformats-officedocument.spreadsheetml.pivotCacheDefinition+xml" PartName="/xl/pivotCache/pivotCacheDefinition3.xml"/>
  <Override ContentType="application/vnd.openxmlformats-officedocument.spreadsheetml.pivotCacheDefinition+xml" PartName="/xl/pivotCache/pivotCacheDefinition4.xml"/>
  <Override ContentType="application/vnd.openxmlformats-officedocument.spreadsheetml.pivotCacheDefinition+xml" PartName="/xl/pivotCache/pivotCacheDefinition2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6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shboard" sheetId="1" r:id="rId4"/>
    <sheet state="hidden" name="Data" sheetId="2" r:id="rId5"/>
  </sheets>
  <definedNames/>
  <calcPr/>
  <pivotCaches>
    <pivotCache cacheId="0" r:id="rId6"/>
    <pivotCache cacheId="1" r:id="rId7"/>
    <pivotCache cacheId="2" r:id="rId8"/>
    <pivotCache cacheId="3" r:id="rId9"/>
    <pivotCache cacheId="4" r:id="rId10"/>
    <pivotCache cacheId="5" r:id="rId11"/>
  </pivotCaches>
</workbook>
</file>

<file path=xl/sharedStrings.xml><?xml version="1.0" encoding="utf-8"?>
<sst xmlns="http://schemas.openxmlformats.org/spreadsheetml/2006/main" count="191" uniqueCount="109">
  <si>
    <t>Radio Station</t>
  </si>
  <si>
    <t>Weekly Reach</t>
  </si>
  <si>
    <t>Cinema Screen</t>
  </si>
  <si>
    <t>No. of Seats</t>
  </si>
  <si>
    <t>Newspaper</t>
  </si>
  <si>
    <t>Circulation</t>
  </si>
  <si>
    <t>Magazine</t>
  </si>
  <si>
    <t>Aircraft</t>
  </si>
  <si>
    <t>None</t>
  </si>
  <si>
    <t>PVR, Ambience Mall Gurugram Screen 4</t>
  </si>
  <si>
    <t>Times Of India, Mumbai - Main</t>
  </si>
  <si>
    <t>Hello 6E - IndiGo Inflight</t>
  </si>
  <si>
    <t>Red FM Bangalore</t>
  </si>
  <si>
    <t>PVR, Anupam Mall Saket Delhi Screen 1</t>
  </si>
  <si>
    <t>Times Of India, Noida - Main</t>
  </si>
  <si>
    <t>India Today</t>
  </si>
  <si>
    <t>Radio Mirchi Mumbai</t>
  </si>
  <si>
    <t>INOX, Central Mall JP Nagar Bengaluru Screen 3</t>
  </si>
  <si>
    <t>Times Of India, Bangalore - Main</t>
  </si>
  <si>
    <t>Vogue</t>
  </si>
  <si>
    <t>Big FM Delhi</t>
  </si>
  <si>
    <t>PVR, Citi Mall Andheri Link Road Mumbai Screen 5</t>
  </si>
  <si>
    <t>Hindustan Times, Delhi - Main</t>
  </si>
  <si>
    <t>Femina</t>
  </si>
  <si>
    <t>Radio One Delhi</t>
  </si>
  <si>
    <t>Cinepolis, DLF Place Saket Delhi Screen 2</t>
  </si>
  <si>
    <t>Economic Times, Mumbai - Main</t>
  </si>
  <si>
    <t>Cosmopolitan</t>
  </si>
  <si>
    <t>Radio Mirchi Bangalore</t>
  </si>
  <si>
    <t>PVR, DLF City Centre Mall Shalimar Bagh Delhi Screen 1</t>
  </si>
  <si>
    <t>Deccan Herald, Bangalore - Main</t>
  </si>
  <si>
    <t>Business Today</t>
  </si>
  <si>
    <t>Radio One Bangalore</t>
  </si>
  <si>
    <t>PVR, Forum Mall Koramangala Bengaluru Screen 9</t>
  </si>
  <si>
    <t>DNA, Mumbai - Main</t>
  </si>
  <si>
    <t>Business World</t>
  </si>
  <si>
    <t>Radio Mirchi Delhi</t>
  </si>
  <si>
    <t>INOX, Forum Neighbourhood Mall Whitefield, Bengaluru Screen 4</t>
  </si>
  <si>
    <t>Mirror, Mumbai - Main</t>
  </si>
  <si>
    <t>Forbes India</t>
  </si>
  <si>
    <t>Red FM Delhi</t>
  </si>
  <si>
    <t>Airport</t>
  </si>
  <si>
    <t>Footfall</t>
  </si>
  <si>
    <t>CPC</t>
  </si>
  <si>
    <t>Media</t>
  </si>
  <si>
    <t>Reach</t>
  </si>
  <si>
    <t>Airport - Mumbai</t>
  </si>
  <si>
    <t>CPM</t>
  </si>
  <si>
    <t>Hotstar, App</t>
  </si>
  <si>
    <t>Airport - Bangalore</t>
  </si>
  <si>
    <t>CPV</t>
  </si>
  <si>
    <t>Inshorts, App</t>
  </si>
  <si>
    <t>Airport - Delhi</t>
  </si>
  <si>
    <t>Money Control, Website</t>
  </si>
  <si>
    <t>Airport - Amritsar</t>
  </si>
  <si>
    <t>Times of India, Website</t>
  </si>
  <si>
    <t>Airport - Chennai</t>
  </si>
  <si>
    <t>Gaana, App</t>
  </si>
  <si>
    <t>Airport - Jaipur</t>
  </si>
  <si>
    <t>Hindustan Times, Website</t>
  </si>
  <si>
    <t>Coimbatore</t>
  </si>
  <si>
    <t>Voot, App</t>
  </si>
  <si>
    <t>Airport - Pune</t>
  </si>
  <si>
    <t>OLA, App</t>
  </si>
  <si>
    <t>M</t>
  </si>
  <si>
    <t>b</t>
  </si>
  <si>
    <t>Radio</t>
  </si>
  <si>
    <t>Cinema</t>
  </si>
  <si>
    <t>Select Radio Station</t>
  </si>
  <si>
    <t>Sum of Weekly Reach</t>
  </si>
  <si>
    <t>Value</t>
  </si>
  <si>
    <t>Select Cinema Screen</t>
  </si>
  <si>
    <t>Sum of No. of Seats</t>
  </si>
  <si>
    <t>Select Newspaper</t>
  </si>
  <si>
    <t>Sum of Circulation</t>
  </si>
  <si>
    <t>Select Magazine</t>
  </si>
  <si>
    <t>Grand Total</t>
  </si>
  <si>
    <t>IRS Weekly Reach</t>
  </si>
  <si>
    <t>Total Seats</t>
  </si>
  <si>
    <t>Reach/Ad Prime Time</t>
  </si>
  <si>
    <t>Variables</t>
  </si>
  <si>
    <t>Average Occupancy</t>
  </si>
  <si>
    <t>Readership</t>
  </si>
  <si>
    <t>Reach/Ad Non Prime Time</t>
  </si>
  <si>
    <t>Ad Size</t>
  </si>
  <si>
    <t>Ads in Prime Time/Day</t>
  </si>
  <si>
    <t>Shows/Week</t>
  </si>
  <si>
    <t>Page Position</t>
  </si>
  <si>
    <t>Ad in Non Prime Time/Day</t>
  </si>
  <si>
    <t>Ads per week</t>
  </si>
  <si>
    <t>Total Reach</t>
  </si>
  <si>
    <t>Total Weekly Reach</t>
  </si>
  <si>
    <t>Digtal</t>
  </si>
  <si>
    <t>Select No. of Aircrafts</t>
  </si>
  <si>
    <t>Select Airport</t>
  </si>
  <si>
    <t>Sum of Footfall</t>
  </si>
  <si>
    <t>Select Media</t>
  </si>
  <si>
    <t>Sum of Reach</t>
  </si>
  <si>
    <t>No. of seats/aircraft</t>
  </si>
  <si>
    <t>Monthly Footfall</t>
  </si>
  <si>
    <t>Ad Type</t>
  </si>
  <si>
    <t>Occupancy</t>
  </si>
  <si>
    <t>Ad Location</t>
  </si>
  <si>
    <t>Pricing Method</t>
  </si>
  <si>
    <t>Trips per day</t>
  </si>
  <si>
    <t>Monthly Reach</t>
  </si>
  <si>
    <t>Campaign Reach  =&gt;</t>
  </si>
  <si>
    <t>Tool</t>
  </si>
  <si>
    <t>Digital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</si>
</sst>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_ ;_ * \-#,##0_ ;_ * &quot;-&quot;??_ ;_ @_ "/>
  </numFmts>
  <fonts count="18">
    <font>
      <sz val="11.0"/>
      <color theme="1"/>
      <name val="Arial"/>
    </font>
    <font>
      <b/>
      <sz val="10.0"/>
      <color rgb="FF000000"/>
      <name val="Arial"/>
    </font>
    <font>
      <color theme="1"/>
      <name val="Calibri"/>
    </font>
    <font>
      <sz val="10.0"/>
      <color rgb="FF000000"/>
      <name val="Arial"/>
    </font>
    <font>
      <sz val="8.0"/>
      <color rgb="FF000000"/>
      <name val="Calibri"/>
    </font>
    <font>
      <sz val="9.0"/>
      <color theme="1"/>
      <name val="Arial"/>
    </font>
    <font>
      <u/>
      <sz val="9.0"/>
      <color rgb="FF333333"/>
      <name val="Arial"/>
    </font>
    <font>
      <sz val="11.0"/>
      <color theme="1"/>
      <name val="Calibri"/>
    </font>
    <font>
      <sz val="8.0"/>
      <color theme="1"/>
      <name val="Arial"/>
    </font>
    <font>
      <b/>
      <sz val="11.0"/>
      <color theme="0"/>
      <name val="Calibri"/>
    </font>
    <font/>
    <font>
      <b/>
      <sz val="12.0"/>
      <color theme="1"/>
      <name val="Calibri"/>
    </font>
    <font>
      <u/>
      <sz val="11.0"/>
      <color theme="1"/>
    </font>
    <font>
      <sz val="10.0"/>
      <color theme="1"/>
      <name val="Arial"/>
    </font>
    <font>
      <b/>
      <sz val="10.0"/>
      <color theme="1"/>
      <name val="Arial"/>
    </font>
    <font>
      <b/>
      <sz val="11.0"/>
      <color theme="1"/>
      <name val="Calibri"/>
    </font>
    <font>
      <b/>
      <sz val="18.0"/>
      <color theme="1"/>
      <name val="Calibri"/>
    </font>
    <font>
      <b/>
      <sz val="15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DEEBF6"/>
        <bgColor rgb="FFDEEBF6"/>
      </patternFill>
    </fill>
    <fill>
      <patternFill patternType="solid">
        <fgColor rgb="FFDEEAF6"/>
        <bgColor rgb="FFDEEAF6"/>
      </patternFill>
    </fill>
    <fill>
      <patternFill patternType="solid">
        <fgColor rgb="FFFCE5CD"/>
        <bgColor rgb="FFFCE5CD"/>
      </patternFill>
    </fill>
    <fill>
      <patternFill patternType="solid">
        <fgColor rgb="FFFFC000"/>
        <bgColor rgb="FFFFC0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vertical="bottom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vertical="bottom"/>
    </xf>
    <xf borderId="1" fillId="2" fontId="4" numFmtId="1" xfId="0" applyAlignment="1" applyBorder="1" applyFill="1" applyFont="1" applyNumberFormat="1">
      <alignment vertical="bottom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center"/>
    </xf>
    <xf borderId="0" fillId="0" fontId="7" numFmtId="164" xfId="0" applyAlignment="1" applyFont="1" applyNumberFormat="1">
      <alignment vertical="center"/>
    </xf>
    <xf borderId="0" fillId="0" fontId="8" numFmtId="3" xfId="0" applyAlignment="1" applyFont="1" applyNumberFormat="1">
      <alignment vertical="center"/>
    </xf>
    <xf borderId="2" fillId="3" fontId="9" numFmtId="0" xfId="0" applyAlignment="1" applyBorder="1" applyFill="1" applyFont="1">
      <alignment horizontal="center" vertical="center"/>
    </xf>
    <xf borderId="3" fillId="0" fontId="10" numFmtId="0" xfId="0" applyAlignment="1" applyBorder="1" applyFont="1">
      <alignment vertical="center"/>
    </xf>
    <xf borderId="4" fillId="0" fontId="10" numFmtId="0" xfId="0" applyAlignment="1" applyBorder="1" applyFont="1">
      <alignment vertical="center"/>
    </xf>
    <xf borderId="1" fillId="4" fontId="11" numFmtId="0" xfId="0" applyAlignment="1" applyBorder="1" applyFill="1" applyFont="1">
      <alignment horizontal="center" vertical="center"/>
    </xf>
    <xf borderId="1" fillId="0" fontId="7" numFmtId="0" xfId="0" applyAlignment="1" applyBorder="1" applyFont="1">
      <alignment vertical="center"/>
    </xf>
    <xf borderId="1" fillId="0" fontId="7" numFmtId="1" xfId="0" applyAlignment="1" applyBorder="1" applyFont="1" applyNumberFormat="1">
      <alignment vertical="center"/>
    </xf>
    <xf borderId="1" fillId="0" fontId="7" numFmtId="0" xfId="0" applyAlignment="1" applyBorder="1" applyFont="1">
      <alignment horizontal="center" vertical="center"/>
    </xf>
    <xf borderId="1" fillId="0" fontId="12" numFmtId="0" xfId="0" applyAlignment="1" applyBorder="1" applyFont="1">
      <alignment vertical="center"/>
    </xf>
    <xf borderId="1" fillId="0" fontId="13" numFmtId="0" xfId="0" applyAlignment="1" applyBorder="1" applyFont="1">
      <alignment shrinkToFit="0" vertical="bottom" wrapText="1"/>
    </xf>
    <xf borderId="1" fillId="0" fontId="7" numFmtId="164" xfId="0" applyAlignment="1" applyBorder="1" applyFont="1" applyNumberFormat="1">
      <alignment horizontal="center" vertical="center"/>
    </xf>
    <xf borderId="1" fillId="0" fontId="7" numFmtId="164" xfId="0" applyAlignment="1" applyBorder="1" applyFont="1" applyNumberFormat="1">
      <alignment vertical="center"/>
    </xf>
    <xf borderId="5" fillId="0" fontId="7" numFmtId="0" xfId="0" applyAlignment="1" applyBorder="1" applyFont="1">
      <alignment horizontal="center" vertical="center"/>
    </xf>
    <xf borderId="5" fillId="0" fontId="13" numFmtId="0" xfId="0" applyAlignment="1" applyBorder="1" applyFont="1">
      <alignment horizontal="left" shrinkToFit="0" vertical="bottom" wrapText="1"/>
    </xf>
    <xf borderId="5" fillId="0" fontId="7" numFmtId="9" xfId="0" applyAlignment="1" applyBorder="1" applyFont="1" applyNumberFormat="1">
      <alignment horizontal="center" vertical="center"/>
    </xf>
    <xf borderId="6" fillId="0" fontId="10" numFmtId="0" xfId="0" applyAlignment="1" applyBorder="1" applyFont="1">
      <alignment vertical="center"/>
    </xf>
    <xf borderId="7" fillId="0" fontId="10" numFmtId="0" xfId="0" applyAlignment="1" applyBorder="1" applyFont="1">
      <alignment vertical="center"/>
    </xf>
    <xf borderId="1" fillId="0" fontId="14" numFmtId="0" xfId="0" applyAlignment="1" applyBorder="1" applyFont="1">
      <alignment shrinkToFit="0" vertical="bottom" wrapText="1"/>
    </xf>
    <xf borderId="1" fillId="0" fontId="15" numFmtId="0" xfId="0" applyAlignment="1" applyBorder="1" applyFont="1">
      <alignment vertical="center"/>
    </xf>
    <xf borderId="1" fillId="0" fontId="15" numFmtId="164" xfId="0" applyAlignment="1" applyBorder="1" applyFont="1" applyNumberFormat="1">
      <alignment horizontal="center" vertical="center"/>
    </xf>
    <xf borderId="1" fillId="0" fontId="14" numFmtId="164" xfId="0" applyAlignment="1" applyBorder="1" applyFont="1" applyNumberFormat="1">
      <alignment shrinkToFit="0" vertical="bottom" wrapText="1"/>
    </xf>
    <xf borderId="0" fillId="0" fontId="9" numFmtId="0" xfId="0" applyAlignment="1" applyFont="1">
      <alignment horizontal="center" vertical="center"/>
    </xf>
    <xf borderId="1" fillId="5" fontId="15" numFmtId="0" xfId="0" applyAlignment="1" applyBorder="1" applyFill="1" applyFont="1">
      <alignment vertical="center"/>
    </xf>
    <xf borderId="1" fillId="4" fontId="11" numFmtId="0" xfId="0" applyAlignment="1" applyBorder="1" applyFont="1">
      <alignment horizontal="center" readingOrder="0" vertical="center"/>
    </xf>
    <xf borderId="0" fillId="0" fontId="11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0" fillId="0" fontId="7" numFmtId="164" xfId="0" applyAlignment="1" applyFont="1" applyNumberFormat="1">
      <alignment horizontal="right" vertical="center"/>
    </xf>
    <xf borderId="1" fillId="0" fontId="7" numFmtId="9" xfId="0" applyAlignment="1" applyBorder="1" applyFont="1" applyNumberFormat="1">
      <alignment vertical="center"/>
    </xf>
    <xf borderId="1" fillId="6" fontId="14" numFmtId="0" xfId="0" applyAlignment="1" applyBorder="1" applyFill="1" applyFont="1">
      <alignment shrinkToFit="0" vertical="bottom" wrapText="1"/>
    </xf>
    <xf borderId="1" fillId="0" fontId="7" numFmtId="3" xfId="0" applyAlignment="1" applyBorder="1" applyFont="1" applyNumberFormat="1">
      <alignment vertical="center"/>
    </xf>
    <xf borderId="1" fillId="0" fontId="13" numFmtId="0" xfId="0" applyAlignment="1" applyBorder="1" applyFont="1">
      <alignment vertical="center"/>
    </xf>
    <xf borderId="5" fillId="0" fontId="7" numFmtId="164" xfId="0" applyAlignment="1" applyBorder="1" applyFont="1" applyNumberFormat="1">
      <alignment horizontal="center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shrinkToFit="0" vertical="bottom" wrapText="1"/>
    </xf>
    <xf borderId="0" fillId="0" fontId="15" numFmtId="164" xfId="0" applyAlignment="1" applyFont="1" applyNumberFormat="1">
      <alignment horizontal="center" vertical="center"/>
    </xf>
    <xf borderId="8" fillId="7" fontId="16" numFmtId="164" xfId="0" applyAlignment="1" applyBorder="1" applyFill="1" applyFont="1" applyNumberFormat="1">
      <alignment vertical="center"/>
    </xf>
    <xf borderId="8" fillId="7" fontId="17" numFmtId="164" xfId="0" applyAlignment="1" applyBorder="1" applyFont="1" applyNumberFormat="1">
      <alignment vertical="center"/>
    </xf>
    <xf borderId="0" fillId="0" fontId="15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164" xfId="0" applyAlignment="1" applyFont="1" applyNumberFormat="1">
      <alignment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Dashboard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5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pivotCacheDefinition" Target="pivotCache/pivotCacheDefinition4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pivotCacheDefinition" Target="pivotCache/pivotCacheDefinition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Campaign Reach Matrix</a:t>
            </a:r>
          </a:p>
        </c:rich>
      </c:tx>
      <c:overlay val="0"/>
    </c:title>
    <c:plotArea>
      <c:layout>
        <c:manualLayout>
          <c:xMode val="edge"/>
          <c:yMode val="edge"/>
          <c:x val="0.301683061295537"/>
          <c:y val="0.21572323545270103"/>
          <c:w val="0.9069935915296738"/>
          <c:h val="0.6625118035882911"/>
        </c:manualLayout>
      </c:layout>
      <c:pieChart>
        <c:varyColors val="1"/>
        <c:ser>
          <c:idx val="0"/>
          <c:order val="0"/>
          <c:tx>
            <c:strRef>
              <c:f>Dashboard!$AB$43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rgbClr val="375D8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Dashboard!$AA$44:$AA$50</c:f>
            </c:strRef>
          </c:cat>
          <c:val>
            <c:numRef>
              <c:f>Dashboard!$AB$44:$AB$50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rgbClr val="F2F2F2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</xdr:colOff>
      <xdr:row>41</xdr:row>
      <xdr:rowOff>57150</xdr:rowOff>
    </xdr:from>
    <xdr:ext cx="8277225" cy="36004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3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4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5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6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B10" sheet="Data"/>
  </cacheSource>
  <cacheFields>
    <cacheField name="Radio Station" numFmtId="0">
      <sharedItems>
        <s v="None"/>
        <s v="Red FM Bangalore"/>
        <s v="Radio Mirchi Mumbai"/>
        <s v="Big FM Delhi"/>
        <s v="Radio One Delhi"/>
        <s v="Radio Mirchi Bangalore"/>
        <s v="Radio One Bangalore"/>
        <s v="Radio Mirchi Delhi"/>
        <s v="Red FM Delhi"/>
      </sharedItems>
    </cacheField>
    <cacheField name="Weekly Reach" numFmtId="1">
      <sharedItems containsSemiMixedTypes="0" containsString="0" containsNumber="1" containsInteger="1">
        <n v="0.0"/>
        <n v="1399000.0"/>
        <n v="2938000.0"/>
        <n v="4046000.0"/>
        <n v="2217000.0"/>
        <n v="2001000.0"/>
        <n v="1052000.0"/>
        <n v="5030000.0"/>
        <n v="4091000.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E1:F10" sheet="Data"/>
  </cacheSource>
  <cacheFields>
    <cacheField name="Cinema Screen" numFmtId="0">
      <sharedItems>
        <s v="PVR, Ambience Mall Gurugram Screen 4"/>
        <s v="PVR, Anupam Mall Saket Delhi Screen 1"/>
        <s v="INOX, Central Mall JP Nagar Bengaluru Screen 3"/>
        <s v="PVR, Citi Mall Andheri Link Road Mumbai Screen 5"/>
        <s v="Cinepolis, DLF Place Saket Delhi Screen 2"/>
        <s v="PVR, DLF City Centre Mall Shalimar Bagh Delhi Screen 1"/>
        <s v="PVR, Forum Mall Koramangala Bengaluru Screen 9"/>
        <s v="INOX, Forum Neighbourhood Mall Whitefield, Bengaluru Screen 4"/>
        <s v="None"/>
      </sharedItems>
    </cacheField>
    <cacheField name="No. of Seats" numFmtId="0">
      <sharedItems containsSemiMixedTypes="0" containsString="0" containsNumber="1" containsInteger="1">
        <n v="288.0"/>
        <n v="368.0"/>
        <n v="260.0"/>
        <n v="216.0"/>
        <n v="156.0"/>
        <n v="364.0"/>
        <n v="194.0"/>
        <n v="157.0"/>
        <n v="0.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H1:I10" sheet="Data"/>
  </cacheSource>
  <cacheFields>
    <cacheField name="Newspaper" numFmtId="0">
      <sharedItems>
        <s v="Times Of India, Mumbai - Main"/>
        <s v="Times Of India, Noida - Main"/>
        <s v="Times Of India, Bangalore - Main"/>
        <s v="Hindustan Times, Delhi - Main"/>
        <s v="Economic Times, Mumbai - Main"/>
        <s v="Deccan Herald, Bangalore - Main"/>
        <s v="DNA, Mumbai - Main"/>
        <s v="Mirror, Mumbai - Main"/>
        <s v="None"/>
      </sharedItems>
    </cacheField>
    <cacheField name="Circulation" numFmtId="0">
      <sharedItems containsSemiMixedTypes="0" containsString="0" containsNumber="1" containsInteger="1">
        <n v="830000.0"/>
        <n v="82000.0"/>
        <n v="488486.0"/>
        <n v="985000.0"/>
        <n v="261000.0"/>
        <n v="281000.0"/>
        <n v="495000.0"/>
        <n v="615056.0"/>
        <n v="0.0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K1:L10" sheet="Data"/>
  </cacheSource>
  <cacheFields>
    <cacheField name="Magazine" numFmtId="0">
      <sharedItems>
        <s v="Hello 6E - IndiGo Inflight"/>
        <s v="India Today"/>
        <s v="Vogue"/>
        <s v="Femina"/>
        <s v="Cosmopolitan"/>
        <s v="Business Today"/>
        <s v="Business World"/>
        <s v="Forbes India"/>
        <s v="None"/>
      </sharedItems>
    </cacheField>
    <cacheField name="Circulation" numFmtId="0">
      <sharedItems containsSemiMixedTypes="0" containsString="0" containsNumber="1" containsInteger="1">
        <n v="200000.0"/>
        <n v="485000.0"/>
        <n v="50000.0"/>
        <n v="197510.0"/>
        <n v="145000.0"/>
        <n v="338000.0"/>
        <n v="184000.0"/>
        <n v="75000.0"/>
        <n v="0.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3:B22" sheet="Data"/>
  </cacheSource>
  <cacheFields>
    <cacheField name="Airport" numFmtId="0">
      <sharedItems>
        <s v="Airport - Mumbai"/>
        <s v="Airport - Bangalore"/>
        <s v="Airport - Delhi"/>
        <s v="Airport - Amritsar"/>
        <s v="Airport - Chennai"/>
        <s v="Airport - Jaipur"/>
        <s v="Coimbatore"/>
        <s v="Airport - Pune"/>
        <s v="None"/>
      </sharedItems>
    </cacheField>
    <cacheField name="Footfall" numFmtId="0">
      <sharedItems containsSemiMixedTypes="0" containsString="0" containsNumber="1" containsInteger="1">
        <n v="3530179.0"/>
        <n v="1488583.0"/>
        <n v="3831814.0"/>
        <n v="121935.0"/>
        <n v="1373731.0"/>
        <n v="270365.0"/>
        <n v="129608.0"/>
        <n v="445411.0"/>
        <n v="0.0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H13:I22" sheet="Data"/>
  </cacheSource>
  <cacheFields>
    <cacheField name="Media" numFmtId="0">
      <sharedItems>
        <s v="Hotstar, App"/>
        <s v="Inshorts, App"/>
        <s v="Money Control, Website"/>
        <s v="Times of India, Website"/>
        <s v="Gaana, App"/>
        <s v="Hindustan Times, Website"/>
        <s v="Voot, App"/>
        <s v="OLA, App"/>
        <s v="None"/>
      </sharedItems>
    </cacheField>
    <cacheField name="Reach" numFmtId="0">
      <sharedItems containsSemiMixedTypes="0" containsString="0" containsNumber="1" containsInteger="1">
        <n v="1.5E8"/>
        <n v="6500000.0"/>
        <n v="4300000.0"/>
        <n v="1.31E8"/>
        <n v="7.8E7"/>
        <n v="4.5E7"/>
        <n v="3.7E7"/>
        <n v="1.8E7"/>
        <n v="0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Dashboard" cacheId="0" dataCaption="" compact="0" compactData="0">
  <location ref="A3:B7" firstHeaderRow="0" firstDataRow="1" firstDataCol="0"/>
  <pivotFields>
    <pivotField name="Select Radio Station" axis="axisRow" compact="0" outline="0" multipleItemSelectionAllowed="1" showAll="0" sortType="ascending">
      <items>
        <item h="1" x="3"/>
        <item h="1" x="0"/>
        <item x="5"/>
        <item h="1" x="7"/>
        <item h="1" x="2"/>
        <item x="6"/>
        <item h="1" x="4"/>
        <item x="1"/>
        <item h="1" x="8"/>
        <item t="default"/>
      </items>
    </pivotField>
    <pivotField name="Weekly Reach" dataField="1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0"/>
  </rowFields>
  <dataFields>
    <dataField name="Sum of Weekly Reach" fld="1" baseField="0"/>
  </dataFields>
</pivotTableDefinition>
</file>

<file path=xl/pivotTables/pivotTable2.xml><?xml version="1.0" encoding="utf-8"?>
<pivotTableDefinition xmlns="http://schemas.openxmlformats.org/spreadsheetml/2006/main" name="Dashboard 2" cacheId="1" dataCaption="" compact="0" compactData="0">
  <location ref="F3:G13" firstHeaderRow="0" firstDataRow="1" firstDataCol="0"/>
  <pivotFields>
    <pivotField name="Select Cinema Screen" axis="axisRow" compact="0" outline="0" multipleItemSelectionAllowed="1" showAll="0" sortType="ascending">
      <items>
        <item x="4"/>
        <item x="2"/>
        <item x="7"/>
        <item x="8"/>
        <item x="0"/>
        <item x="1"/>
        <item x="3"/>
        <item x="5"/>
        <item x="6"/>
        <item t="default"/>
      </items>
    </pivotField>
    <pivotField name="No. of Sea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0"/>
  </rowFields>
  <dataFields>
    <dataField name="Sum of No. of Seats" fld="1" baseField="0"/>
  </dataFields>
</pivotTableDefinition>
</file>

<file path=xl/pivotTables/pivotTable3.xml><?xml version="1.0" encoding="utf-8"?>
<pivotTableDefinition xmlns="http://schemas.openxmlformats.org/spreadsheetml/2006/main" name="Dashboard 3" cacheId="2" dataCaption="" compact="0" compactData="0">
  <location ref="K3:L10" firstHeaderRow="0" firstDataRow="1" firstDataCol="0"/>
  <pivotFields>
    <pivotField name="Select Newspaper" axis="axisRow" compact="0" outline="0" multipleItemSelectionAllowed="1" showAll="0" sortType="ascending">
      <items>
        <item x="5"/>
        <item x="6"/>
        <item h="1" x="4"/>
        <item h="1" x="3"/>
        <item h="1" x="7"/>
        <item x="8"/>
        <item x="2"/>
        <item x="0"/>
        <item x="1"/>
        <item t="default"/>
      </items>
    </pivotField>
    <pivotField name="Circulation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0"/>
  </rowFields>
  <dataFields>
    <dataField name="Sum of Circulation" fld="1" baseField="0"/>
  </dataFields>
</pivotTableDefinition>
</file>

<file path=xl/pivotTables/pivotTable4.xml><?xml version="1.0" encoding="utf-8"?>
<pivotTableDefinition xmlns="http://schemas.openxmlformats.org/spreadsheetml/2006/main" name="Dashboard 4" cacheId="3" dataCaption="" compact="0" compactData="0">
  <location ref="P3:Q13" firstHeaderRow="0" firstDataRow="1" firstDataCol="0"/>
  <pivotFields>
    <pivotField name="Select Magazine" axis="axisRow" compact="0" outline="0" multipleItemSelectionAllowed="1" showAll="0" sortType="ascending">
      <items>
        <item x="5"/>
        <item x="6"/>
        <item x="4"/>
        <item x="3"/>
        <item x="7"/>
        <item x="0"/>
        <item x="1"/>
        <item x="8"/>
        <item x="2"/>
        <item t="default"/>
      </items>
    </pivotField>
    <pivotField name="Circulation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0"/>
  </rowFields>
  <dataFields>
    <dataField name="Sum of Circulation" fld="1" baseField="0"/>
  </dataFields>
</pivotTableDefinition>
</file>

<file path=xl/pivotTables/pivotTable5.xml><?xml version="1.0" encoding="utf-8"?>
<pivotTableDefinition xmlns="http://schemas.openxmlformats.org/spreadsheetml/2006/main" name="Dashboard 5" cacheId="4" dataCaption="" compact="0" compactData="0">
  <location ref="F26:G36" firstHeaderRow="0" firstDataRow="1" firstDataCol="0"/>
  <pivotFields>
    <pivotField name="Select Airport" axis="axisRow" compact="0" outline="0" multipleItemSelectionAllowed="1" showAll="0" sortType="ascending">
      <items>
        <item x="3"/>
        <item x="1"/>
        <item x="4"/>
        <item x="2"/>
        <item x="5"/>
        <item x="0"/>
        <item x="7"/>
        <item x="6"/>
        <item x="8"/>
        <item t="default"/>
      </items>
    </pivotField>
    <pivotField name="Footfall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0"/>
  </rowFields>
  <dataFields>
    <dataField name="Sum of Footfall" fld="1" baseField="0"/>
  </dataFields>
</pivotTableDefinition>
</file>

<file path=xl/pivotTables/pivotTable6.xml><?xml version="1.0" encoding="utf-8"?>
<pivotTableDefinition xmlns="http://schemas.openxmlformats.org/spreadsheetml/2006/main" name="Dashboard 6" cacheId="5" dataCaption="" compact="0" compactData="0">
  <location ref="K26:L28" firstHeaderRow="0" firstDataRow="1" firstDataCol="0"/>
  <pivotFields>
    <pivotField name="Select Media" axis="axisRow" compact="0" outline="0" multipleItemSelectionAllowed="1" showAll="0" sortType="ascending">
      <items>
        <item h="1" x="4"/>
        <item h="1" x="5"/>
        <item x="0"/>
        <item h="1" x="1"/>
        <item h="1" x="2"/>
        <item h="1" x="8"/>
        <item h="1" x="7"/>
        <item h="1" x="3"/>
        <item h="1" x="6"/>
        <item t="default"/>
      </items>
    </pivotField>
    <pivotField name="Reach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0"/>
  </rowFields>
  <dataFields>
    <dataField name="Sum of Reach" fld="1" baseField="0"/>
  </dataFields>
</pivotTableDefinition>
</file>

<file path=xl/tables/table1.xml><?xml version="1.0" encoding="utf-8"?>
<table xmlns="http://schemas.openxmlformats.org/spreadsheetml/2006/main" ref="AA43:AB50" displayName="Table_1" id="1">
  <tableColumns count="2">
    <tableColumn name="Tool" id="1"/>
    <tableColumn name="Reach" id="2"/>
  </tableColumns>
  <tableStyleInfo name="Dashboard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www.themediaant.com/magazine/cosmopolitan-magazine-advertising" TargetMode="External"/><Relationship Id="rId22" Type="http://schemas.openxmlformats.org/officeDocument/2006/relationships/table" Target="../tables/table1.xml"/><Relationship Id="rId10" Type="http://schemas.openxmlformats.org/officeDocument/2006/relationships/hyperlink" Target="https://www.themediaant.com/magazine/business-world-magazine-advertising" TargetMode="External"/><Relationship Id="rId13" Type="http://schemas.openxmlformats.org/officeDocument/2006/relationships/hyperlink" Target="https://www.themediaant.com/magazine/femina-magazine-advertising" TargetMode="External"/><Relationship Id="rId12" Type="http://schemas.openxmlformats.org/officeDocument/2006/relationships/hyperlink" Target="https://www.themediaant.com/newspaper/times-of-india-main-bangalore" TargetMode="Externa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9" Type="http://schemas.openxmlformats.org/officeDocument/2006/relationships/hyperlink" Target="https://www.themediaant.com/newspaper/dna-main-mumbai" TargetMode="External"/><Relationship Id="rId15" Type="http://schemas.openxmlformats.org/officeDocument/2006/relationships/hyperlink" Target="https://www.themediaant.com/magazine/forbes-india-magazine-advertising" TargetMode="External"/><Relationship Id="rId14" Type="http://schemas.openxmlformats.org/officeDocument/2006/relationships/hyperlink" Target="https://www.themediaant.com/newspaper/times-of-india-main-mumbai" TargetMode="External"/><Relationship Id="rId17" Type="http://schemas.openxmlformats.org/officeDocument/2006/relationships/hyperlink" Target="https://www.themediaant.com/magazine/hello-6e-indigo-inflight-magazine-advertising" TargetMode="External"/><Relationship Id="rId16" Type="http://schemas.openxmlformats.org/officeDocument/2006/relationships/hyperlink" Target="https://www.themediaant.com/newspaper/times-of-india-main-noida" TargetMode="External"/><Relationship Id="rId5" Type="http://schemas.openxmlformats.org/officeDocument/2006/relationships/pivotTable" Target="../pivotTables/pivotTable5.xml"/><Relationship Id="rId19" Type="http://schemas.openxmlformats.org/officeDocument/2006/relationships/hyperlink" Target="https://www.themediaant.com/magazine/vogue-magazine-advertising" TargetMode="External"/><Relationship Id="rId6" Type="http://schemas.openxmlformats.org/officeDocument/2006/relationships/pivotTable" Target="../pivotTables/pivotTable6.xml"/><Relationship Id="rId18" Type="http://schemas.openxmlformats.org/officeDocument/2006/relationships/hyperlink" Target="https://www.themediaant.com/magazine/india-today-magazine-advertising" TargetMode="External"/><Relationship Id="rId7" Type="http://schemas.openxmlformats.org/officeDocument/2006/relationships/hyperlink" Target="https://www.themediaant.com/newspaper/deccan-herald-main-bangalore" TargetMode="External"/><Relationship Id="rId8" Type="http://schemas.openxmlformats.org/officeDocument/2006/relationships/hyperlink" Target="https://www.themediaant.com/magazine/business-today-magazine-advertising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themediaant.com/digital/gaana-app-advertising" TargetMode="External"/><Relationship Id="rId11" Type="http://schemas.openxmlformats.org/officeDocument/2006/relationships/hyperlink" Target="https://www.themediaant.com/newspaper/deccan-herald-main-bangalore" TargetMode="External"/><Relationship Id="rId22" Type="http://schemas.openxmlformats.org/officeDocument/2006/relationships/hyperlink" Target="https://www.themediaant.com/digital/voot-app-advertising" TargetMode="External"/><Relationship Id="rId10" Type="http://schemas.openxmlformats.org/officeDocument/2006/relationships/hyperlink" Target="https://www.themediaant.com/magazine/cosmopolitan-magazine-advertising" TargetMode="External"/><Relationship Id="rId21" Type="http://schemas.openxmlformats.org/officeDocument/2006/relationships/hyperlink" Target="https://www.themediaant.com/digital/hindustantimes-website-advertising" TargetMode="External"/><Relationship Id="rId13" Type="http://schemas.openxmlformats.org/officeDocument/2006/relationships/hyperlink" Target="https://www.themediaant.com/newspaper/dna-main-mumbai" TargetMode="External"/><Relationship Id="rId24" Type="http://schemas.openxmlformats.org/officeDocument/2006/relationships/drawing" Target="../drawings/drawing2.xml"/><Relationship Id="rId12" Type="http://schemas.openxmlformats.org/officeDocument/2006/relationships/hyperlink" Target="https://www.themediaant.com/magazine/business-today-magazine-advertising" TargetMode="External"/><Relationship Id="rId23" Type="http://schemas.openxmlformats.org/officeDocument/2006/relationships/hyperlink" Target="https://www.themediaant.com/digital/ola-app-advertising" TargetMode="External"/><Relationship Id="rId1" Type="http://schemas.openxmlformats.org/officeDocument/2006/relationships/hyperlink" Target="https://www.themediaant.com/newspaper/times-of-india-main-mumbai" TargetMode="External"/><Relationship Id="rId2" Type="http://schemas.openxmlformats.org/officeDocument/2006/relationships/hyperlink" Target="https://www.themediaant.com/magazine/hello-6e-indigo-inflight-magazine-advertising" TargetMode="External"/><Relationship Id="rId3" Type="http://schemas.openxmlformats.org/officeDocument/2006/relationships/hyperlink" Target="https://www.themediaant.com/newspaper/times-of-india-main-noida" TargetMode="External"/><Relationship Id="rId4" Type="http://schemas.openxmlformats.org/officeDocument/2006/relationships/hyperlink" Target="https://www.themediaant.com/magazine/india-today-magazine-advertising" TargetMode="External"/><Relationship Id="rId9" Type="http://schemas.openxmlformats.org/officeDocument/2006/relationships/hyperlink" Target="https://www.themediaant.com/newspaper/economic-times-main-mumbai" TargetMode="External"/><Relationship Id="rId15" Type="http://schemas.openxmlformats.org/officeDocument/2006/relationships/hyperlink" Target="https://www.themediaant.com/newspaper/mirror-main-mumbai" TargetMode="External"/><Relationship Id="rId14" Type="http://schemas.openxmlformats.org/officeDocument/2006/relationships/hyperlink" Target="https://www.themediaant.com/magazine/business-world-magazine-advertising" TargetMode="External"/><Relationship Id="rId17" Type="http://schemas.openxmlformats.org/officeDocument/2006/relationships/hyperlink" Target="https://www.themediaant.com/digital/inshorts-app-advertising" TargetMode="External"/><Relationship Id="rId16" Type="http://schemas.openxmlformats.org/officeDocument/2006/relationships/hyperlink" Target="https://www.themediaant.com/magazine/forbes-india-magazine-advertising" TargetMode="External"/><Relationship Id="rId5" Type="http://schemas.openxmlformats.org/officeDocument/2006/relationships/hyperlink" Target="https://www.themediaant.com/newspaper/times-of-india-main-bangalore" TargetMode="External"/><Relationship Id="rId19" Type="http://schemas.openxmlformats.org/officeDocument/2006/relationships/hyperlink" Target="https://www.themediaant.com/digital/times-of-india-website-advertising" TargetMode="External"/><Relationship Id="rId6" Type="http://schemas.openxmlformats.org/officeDocument/2006/relationships/hyperlink" Target="https://www.themediaant.com/magazine/vogue-magazine-advertising" TargetMode="External"/><Relationship Id="rId18" Type="http://schemas.openxmlformats.org/officeDocument/2006/relationships/hyperlink" Target="https://www.themediaant.com/digital/money-control-website-advertising" TargetMode="External"/><Relationship Id="rId7" Type="http://schemas.openxmlformats.org/officeDocument/2006/relationships/hyperlink" Target="https://www.themediaant.com/newspaper/hindustan-times-main-delhi" TargetMode="External"/><Relationship Id="rId8" Type="http://schemas.openxmlformats.org/officeDocument/2006/relationships/hyperlink" Target="https://www.themediaant.com/magazine/femina-magazine-adverti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75"/>
    <col customWidth="1" hidden="1" min="2" max="2" width="18.5"/>
    <col customWidth="1" min="3" max="3" width="18.13"/>
    <col customWidth="1" hidden="1" min="4" max="4" width="8.5"/>
    <col customWidth="1" min="5" max="5" width="7.75"/>
    <col customWidth="1" min="6" max="6" width="25.88"/>
    <col customWidth="1" hidden="1" min="7" max="7" width="13.13"/>
    <col customWidth="1" min="8" max="8" width="17.38"/>
    <col customWidth="1" hidden="1" min="9" max="9" width="8.5"/>
    <col customWidth="1" min="10" max="10" width="11.75"/>
    <col customWidth="1" min="11" max="11" width="12.88"/>
    <col customWidth="1" hidden="1" min="12" max="12" width="12.0"/>
    <col customWidth="1" min="13" max="13" width="13.13"/>
    <col customWidth="1" hidden="1" min="14" max="14" width="10.75"/>
    <col customWidth="1" min="15" max="15" width="10.63"/>
    <col customWidth="1" min="16" max="16" width="19.88"/>
    <col customWidth="1" hidden="1" min="17" max="17" width="15.75"/>
    <col customWidth="1" min="18" max="18" width="15.0"/>
    <col customWidth="1" hidden="1" min="19" max="19" width="7.75"/>
    <col customWidth="1" min="20" max="27" width="7.75"/>
    <col customWidth="1" min="28" max="28" width="11.25"/>
  </cols>
  <sheetData>
    <row r="1" ht="14.25" customHeight="1">
      <c r="B1" s="2" t="s">
        <v>65</v>
      </c>
    </row>
    <row r="2" ht="14.25" customHeight="1">
      <c r="A2" s="11" t="s">
        <v>66</v>
      </c>
      <c r="B2" s="12"/>
      <c r="C2" s="13"/>
      <c r="F2" s="11" t="s">
        <v>67</v>
      </c>
      <c r="G2" s="12"/>
      <c r="H2" s="13"/>
      <c r="K2" s="11" t="s">
        <v>4</v>
      </c>
      <c r="L2" s="12"/>
      <c r="M2" s="13"/>
      <c r="P2" s="11" t="s">
        <v>6</v>
      </c>
      <c r="Q2" s="12"/>
      <c r="R2" s="13"/>
    </row>
    <row r="3" ht="14.25" customHeight="1">
      <c r="C3" s="14" t="s">
        <v>70</v>
      </c>
      <c r="D3" s="2">
        <f>SUM(B4:B13)/2</f>
        <v>4452000</v>
      </c>
      <c r="H3" s="14" t="s">
        <v>70</v>
      </c>
      <c r="I3" s="2">
        <f>SUM(G4:G13)/2</f>
        <v>2003</v>
      </c>
      <c r="M3" s="14" t="s">
        <v>70</v>
      </c>
      <c r="N3" s="2">
        <f>SUM(L3:L13)/2</f>
        <v>2176486</v>
      </c>
      <c r="R3" s="14" t="s">
        <v>70</v>
      </c>
      <c r="S3" s="2">
        <f>SUM(Q3:Q13)/2</f>
        <v>1674510</v>
      </c>
    </row>
    <row r="4" ht="14.25" hidden="1" customHeight="1">
      <c r="C4" s="17"/>
      <c r="M4" s="15"/>
      <c r="R4" s="15"/>
    </row>
    <row r="5" ht="14.25" hidden="1" customHeight="1">
      <c r="C5" s="17"/>
      <c r="M5" s="15"/>
      <c r="R5" s="15"/>
    </row>
    <row r="6" ht="14.25" hidden="1" customHeight="1">
      <c r="C6" s="17"/>
      <c r="M6" s="15"/>
      <c r="R6" s="15"/>
    </row>
    <row r="7" ht="14.25" hidden="1" customHeight="1">
      <c r="C7" s="17"/>
      <c r="M7" s="15"/>
      <c r="R7" s="15"/>
    </row>
    <row r="8" ht="14.25" hidden="1" customHeight="1">
      <c r="C8" s="17"/>
      <c r="M8" s="15"/>
      <c r="R8" s="15"/>
    </row>
    <row r="9" ht="14.25" hidden="1" customHeight="1">
      <c r="C9" s="17"/>
      <c r="M9" s="15"/>
      <c r="R9" s="15"/>
    </row>
    <row r="10" ht="14.25" hidden="1" customHeight="1">
      <c r="C10" s="17"/>
      <c r="M10" s="15"/>
      <c r="R10" s="15"/>
    </row>
    <row r="11" ht="14.25" hidden="1" customHeight="1">
      <c r="C11" s="17"/>
      <c r="M11" s="15"/>
      <c r="R11" s="15"/>
    </row>
    <row r="12" ht="14.25" hidden="1" customHeight="1">
      <c r="C12" s="17"/>
      <c r="M12" s="15"/>
      <c r="R12" s="15"/>
    </row>
    <row r="13" ht="14.25" hidden="1" customHeight="1">
      <c r="C13" s="17"/>
      <c r="M13" s="15"/>
      <c r="R13" s="15"/>
    </row>
    <row r="14" ht="14.25" hidden="1" customHeight="1">
      <c r="A14" s="15"/>
      <c r="B14" s="15"/>
      <c r="C14" s="17"/>
      <c r="K14" s="15"/>
      <c r="L14" s="15"/>
      <c r="M14" s="15"/>
      <c r="P14" s="15"/>
      <c r="Q14" s="15"/>
      <c r="R14" s="15"/>
    </row>
    <row r="15" ht="14.25" customHeight="1">
      <c r="A15" s="19" t="s">
        <v>77</v>
      </c>
      <c r="B15" s="15">
        <f>D3</f>
        <v>4452000</v>
      </c>
      <c r="C15" s="20">
        <f>B15</f>
        <v>4452000</v>
      </c>
      <c r="F15" s="19" t="s">
        <v>78</v>
      </c>
      <c r="G15" s="15">
        <f>I3</f>
        <v>2003</v>
      </c>
      <c r="H15" s="21">
        <f>G15</f>
        <v>2003</v>
      </c>
      <c r="K15" s="19" t="s">
        <v>5</v>
      </c>
      <c r="L15" s="15">
        <f>N3</f>
        <v>2176486</v>
      </c>
      <c r="M15" s="15">
        <f>L15</f>
        <v>2176486</v>
      </c>
      <c r="P15" s="19" t="s">
        <v>5</v>
      </c>
      <c r="Q15" s="15">
        <f>S3</f>
        <v>1674510</v>
      </c>
      <c r="R15" s="15">
        <f>Q15</f>
        <v>1674510</v>
      </c>
    </row>
    <row r="16" ht="14.25" customHeight="1">
      <c r="A16" s="19" t="s">
        <v>79</v>
      </c>
      <c r="B16" s="15">
        <f>(B15*30%*70%)/72</f>
        <v>12985</v>
      </c>
      <c r="C16" s="22" t="s">
        <v>80</v>
      </c>
      <c r="F16" s="23" t="s">
        <v>81</v>
      </c>
      <c r="G16" s="24">
        <v>0.65</v>
      </c>
      <c r="H16" s="22" t="s">
        <v>80</v>
      </c>
      <c r="K16" s="19" t="s">
        <v>82</v>
      </c>
      <c r="L16" s="15">
        <f>L15*3</f>
        <v>6529458</v>
      </c>
      <c r="M16" s="22" t="s">
        <v>80</v>
      </c>
      <c r="P16" s="19" t="s">
        <v>82</v>
      </c>
      <c r="Q16" s="15">
        <f>Q15*3</f>
        <v>5023530</v>
      </c>
      <c r="R16" s="22" t="s">
        <v>80</v>
      </c>
    </row>
    <row r="17" ht="14.25" customHeight="1">
      <c r="A17" s="19" t="s">
        <v>83</v>
      </c>
      <c r="B17" s="15">
        <f>(B15*30%*30%)/60</f>
        <v>6678</v>
      </c>
      <c r="C17" s="25"/>
      <c r="F17" s="26"/>
      <c r="G17" s="26"/>
      <c r="H17" s="25"/>
      <c r="K17" s="15" t="s">
        <v>84</v>
      </c>
      <c r="L17" s="15"/>
      <c r="M17" s="25"/>
      <c r="P17" s="15" t="s">
        <v>84</v>
      </c>
      <c r="Q17" s="15"/>
      <c r="R17" s="25"/>
    </row>
    <row r="18" ht="14.25" customHeight="1">
      <c r="A18" s="19" t="s">
        <v>85</v>
      </c>
      <c r="B18" s="15">
        <v>10.0</v>
      </c>
      <c r="C18" s="25"/>
      <c r="F18" s="23" t="s">
        <v>86</v>
      </c>
      <c r="G18" s="22">
        <v>28.0</v>
      </c>
      <c r="H18" s="25"/>
      <c r="K18" s="15" t="s">
        <v>87</v>
      </c>
      <c r="L18" s="15"/>
      <c r="M18" s="25"/>
      <c r="P18" s="15" t="s">
        <v>87</v>
      </c>
      <c r="Q18" s="15"/>
      <c r="R18" s="25"/>
    </row>
    <row r="19" ht="14.25" customHeight="1">
      <c r="A19" s="19" t="s">
        <v>88</v>
      </c>
      <c r="B19" s="15">
        <v>5.0</v>
      </c>
      <c r="C19" s="26"/>
      <c r="F19" s="26"/>
      <c r="G19" s="26"/>
      <c r="H19" s="26"/>
      <c r="K19" s="15" t="s">
        <v>89</v>
      </c>
      <c r="L19" s="15"/>
      <c r="M19" s="26"/>
      <c r="P19" s="15" t="s">
        <v>89</v>
      </c>
      <c r="Q19" s="15"/>
      <c r="R19" s="26"/>
    </row>
    <row r="20" ht="14.25" customHeight="1">
      <c r="A20" s="27" t="s">
        <v>90</v>
      </c>
      <c r="B20" s="28">
        <f>(B16*B18*7)+(B17*B19*7)</f>
        <v>1142680</v>
      </c>
      <c r="C20" s="29">
        <f>B20</f>
        <v>1142680</v>
      </c>
      <c r="F20" s="27" t="s">
        <v>91</v>
      </c>
      <c r="G20" s="15">
        <f>G15*G16*G18</f>
        <v>36454.6</v>
      </c>
      <c r="H20" s="30">
        <f>G20</f>
        <v>36454.6</v>
      </c>
      <c r="K20" s="27" t="s">
        <v>90</v>
      </c>
      <c r="L20" s="15">
        <f>L16</f>
        <v>6529458</v>
      </c>
      <c r="M20" s="29">
        <f>L20</f>
        <v>6529458</v>
      </c>
      <c r="P20" s="27" t="s">
        <v>90</v>
      </c>
      <c r="Q20" s="15">
        <f>Q16</f>
        <v>5023530</v>
      </c>
      <c r="R20" s="29">
        <f>Q20</f>
        <v>5023530</v>
      </c>
    </row>
    <row r="21" ht="14.25" customHeight="1"/>
    <row r="22" ht="14.25" customHeight="1"/>
    <row r="23" ht="14.25" customHeight="1"/>
    <row r="24" ht="14.25" customHeight="1"/>
    <row r="25" ht="14.25" customHeight="1">
      <c r="A25" s="11" t="s">
        <v>7</v>
      </c>
      <c r="B25" s="12"/>
      <c r="C25" s="13"/>
      <c r="F25" s="11" t="s">
        <v>41</v>
      </c>
      <c r="G25" s="12"/>
      <c r="H25" s="13"/>
      <c r="I25" s="2">
        <f>SUM(G27:G36)/2</f>
        <v>11191626</v>
      </c>
      <c r="K25" s="11" t="s">
        <v>92</v>
      </c>
      <c r="L25" s="12"/>
      <c r="M25" s="13"/>
      <c r="N25" s="2">
        <f>SUM(L27:L36)/2</f>
        <v>150000000</v>
      </c>
      <c r="P25" s="31"/>
    </row>
    <row r="26" ht="14.25" customHeight="1">
      <c r="A26" s="32" t="s">
        <v>93</v>
      </c>
      <c r="B26" s="15">
        <v>2.0</v>
      </c>
      <c r="C26" s="33">
        <v>8.0</v>
      </c>
      <c r="H26" s="14" t="s">
        <v>70</v>
      </c>
      <c r="M26" s="14" t="s">
        <v>70</v>
      </c>
      <c r="P26" s="34"/>
      <c r="Q26" s="34"/>
      <c r="R26" s="34"/>
    </row>
    <row r="27" ht="14.25" hidden="1" customHeight="1">
      <c r="A27" s="19"/>
      <c r="B27" s="15"/>
      <c r="C27" s="15"/>
      <c r="H27" s="15"/>
      <c r="M27" s="15"/>
      <c r="P27" s="35"/>
      <c r="Q27" s="35"/>
      <c r="R27" s="36"/>
    </row>
    <row r="28" ht="14.25" hidden="1" customHeight="1">
      <c r="A28" s="19"/>
      <c r="B28" s="37"/>
      <c r="C28" s="15"/>
      <c r="H28" s="15"/>
      <c r="M28" s="15"/>
      <c r="P28" s="35"/>
      <c r="Q28" s="35"/>
      <c r="R28" s="36"/>
    </row>
    <row r="29" ht="14.25" hidden="1" customHeight="1">
      <c r="A29" s="19"/>
      <c r="B29" s="15"/>
      <c r="C29" s="15"/>
      <c r="H29" s="15"/>
      <c r="K29" s="15"/>
      <c r="L29" s="15"/>
      <c r="M29" s="15"/>
      <c r="P29" s="35"/>
      <c r="Q29" s="35"/>
      <c r="R29" s="36"/>
    </row>
    <row r="30" ht="14.25" hidden="1" customHeight="1">
      <c r="A30" s="38"/>
      <c r="B30" s="15"/>
      <c r="C30" s="15"/>
      <c r="H30" s="15"/>
      <c r="K30" s="15"/>
      <c r="L30" s="15"/>
      <c r="M30" s="15"/>
      <c r="P30" s="35"/>
      <c r="Q30" s="9"/>
      <c r="R30" s="36"/>
    </row>
    <row r="31" ht="14.25" hidden="1" customHeight="1">
      <c r="A31" s="15"/>
      <c r="B31" s="15"/>
      <c r="C31" s="15"/>
      <c r="H31" s="15"/>
      <c r="K31" s="15"/>
      <c r="L31" s="15"/>
      <c r="M31" s="15"/>
      <c r="P31" s="35"/>
      <c r="Q31" s="9"/>
      <c r="R31" s="36"/>
    </row>
    <row r="32" ht="14.25" hidden="1" customHeight="1">
      <c r="A32" s="15"/>
      <c r="B32" s="15"/>
      <c r="C32" s="15"/>
      <c r="H32" s="15"/>
      <c r="K32" s="15"/>
      <c r="L32" s="15"/>
      <c r="M32" s="15"/>
      <c r="P32" s="35"/>
      <c r="Q32" s="9"/>
      <c r="R32" s="36"/>
    </row>
    <row r="33" ht="14.25" hidden="1" customHeight="1">
      <c r="A33" s="15"/>
      <c r="B33" s="15"/>
      <c r="C33" s="15"/>
      <c r="H33" s="15"/>
      <c r="K33" s="15"/>
      <c r="L33" s="15"/>
      <c r="M33" s="15"/>
      <c r="P33" s="35"/>
      <c r="Q33" s="35"/>
      <c r="R33" s="36"/>
    </row>
    <row r="34" ht="14.25" hidden="1" customHeight="1">
      <c r="A34" s="15"/>
      <c r="B34" s="15"/>
      <c r="C34" s="15"/>
      <c r="H34" s="15"/>
      <c r="K34" s="15"/>
      <c r="L34" s="15"/>
      <c r="M34" s="15"/>
      <c r="P34" s="35"/>
      <c r="Q34" s="35"/>
      <c r="R34" s="36"/>
    </row>
    <row r="35" ht="14.25" hidden="1" customHeight="1">
      <c r="A35" s="15"/>
      <c r="B35" s="15"/>
      <c r="C35" s="15"/>
      <c r="H35" s="15"/>
      <c r="K35" s="15"/>
      <c r="L35" s="15"/>
      <c r="M35" s="15"/>
      <c r="P35" s="35"/>
      <c r="Q35" s="35"/>
      <c r="R35" s="36"/>
    </row>
    <row r="36" ht="14.25" hidden="1" customHeight="1">
      <c r="A36" s="15"/>
      <c r="B36" s="15"/>
      <c r="C36" s="15"/>
      <c r="H36" s="15"/>
      <c r="K36" s="15"/>
      <c r="L36" s="15"/>
      <c r="M36" s="15"/>
      <c r="P36" s="35"/>
      <c r="Q36" s="35"/>
      <c r="R36" s="36"/>
    </row>
    <row r="37" ht="14.25" customHeight="1">
      <c r="A37" s="19" t="s">
        <v>98</v>
      </c>
      <c r="B37" s="15">
        <v>180.0</v>
      </c>
      <c r="C37" s="22" t="s">
        <v>80</v>
      </c>
      <c r="F37" s="40" t="s">
        <v>99</v>
      </c>
      <c r="G37" s="15">
        <f>I25</f>
        <v>11191626</v>
      </c>
      <c r="H37" s="21">
        <f>I25</f>
        <v>11191626</v>
      </c>
      <c r="K37" s="15" t="s">
        <v>100</v>
      </c>
      <c r="L37" s="22"/>
      <c r="M37" s="22" t="s">
        <v>80</v>
      </c>
      <c r="P37" s="34"/>
      <c r="Q37" s="35"/>
      <c r="R37" s="34"/>
    </row>
    <row r="38" ht="14.25" customHeight="1">
      <c r="A38" s="19" t="s">
        <v>101</v>
      </c>
      <c r="B38" s="37">
        <v>0.8</v>
      </c>
      <c r="C38" s="25"/>
      <c r="F38" s="15" t="s">
        <v>102</v>
      </c>
      <c r="G38" s="15"/>
      <c r="H38" s="41" t="s">
        <v>80</v>
      </c>
      <c r="K38" s="15" t="s">
        <v>103</v>
      </c>
      <c r="L38" s="26"/>
      <c r="M38" s="26"/>
      <c r="P38" s="35"/>
      <c r="Q38" s="35"/>
      <c r="R38" s="36"/>
    </row>
    <row r="39" ht="14.25" customHeight="1">
      <c r="A39" s="19" t="s">
        <v>104</v>
      </c>
      <c r="B39" s="15">
        <v>6.0</v>
      </c>
      <c r="C39" s="26"/>
      <c r="F39" s="15" t="s">
        <v>84</v>
      </c>
      <c r="G39" s="15"/>
      <c r="H39" s="26"/>
      <c r="K39" s="15" t="s">
        <v>90</v>
      </c>
      <c r="L39" s="15">
        <f>N25*5%</f>
        <v>7500000</v>
      </c>
      <c r="M39" s="29">
        <f>L39</f>
        <v>7500000</v>
      </c>
      <c r="P39" s="35"/>
      <c r="Q39" s="35"/>
      <c r="R39" s="36"/>
    </row>
    <row r="40" ht="14.25" customHeight="1">
      <c r="A40" s="42" t="s">
        <v>105</v>
      </c>
      <c r="B40" s="21">
        <f>C26*B37*B38*B39*30</f>
        <v>207360</v>
      </c>
      <c r="C40" s="29">
        <f>B40</f>
        <v>207360</v>
      </c>
      <c r="F40" s="42" t="s">
        <v>105</v>
      </c>
      <c r="G40" s="15">
        <f>I25</f>
        <v>11191626</v>
      </c>
      <c r="H40" s="29">
        <f>G40</f>
        <v>11191626</v>
      </c>
      <c r="P40" s="43"/>
      <c r="Q40" s="35"/>
      <c r="R40" s="44"/>
    </row>
    <row r="41" ht="14.25" customHeight="1">
      <c r="P41" s="35"/>
      <c r="Q41" s="35"/>
      <c r="R41" s="35"/>
    </row>
    <row r="42" ht="14.25" customHeight="1">
      <c r="P42" s="35"/>
      <c r="Q42" s="35"/>
      <c r="R42" s="35"/>
    </row>
    <row r="43" ht="14.25" customHeight="1">
      <c r="A43" s="45" t="s">
        <v>106</v>
      </c>
      <c r="B43" s="46"/>
      <c r="C43" s="45">
        <f>C20+H20+M20+R20+C40+H40+M40</f>
        <v>24131108.6</v>
      </c>
      <c r="AA43" s="47" t="s">
        <v>107</v>
      </c>
      <c r="AB43" s="47" t="s">
        <v>45</v>
      </c>
    </row>
    <row r="44" ht="14.25" customHeight="1">
      <c r="AA44" s="48" t="s">
        <v>66</v>
      </c>
      <c r="AB44" s="49">
        <f>C20</f>
        <v>1142680</v>
      </c>
    </row>
    <row r="45" ht="14.25" customHeight="1">
      <c r="AA45" s="48" t="s">
        <v>67</v>
      </c>
      <c r="AB45" s="49">
        <f>H20</f>
        <v>36454.6</v>
      </c>
    </row>
    <row r="46" ht="14.25" customHeight="1">
      <c r="AA46" s="48" t="s">
        <v>4</v>
      </c>
      <c r="AB46" s="49">
        <f>M20</f>
        <v>6529458</v>
      </c>
    </row>
    <row r="47" ht="14.25" customHeight="1">
      <c r="AA47" s="48" t="s">
        <v>6</v>
      </c>
      <c r="AB47" s="49">
        <f>R20</f>
        <v>5023530</v>
      </c>
    </row>
    <row r="48" ht="14.25" customHeight="1">
      <c r="AA48" s="48" t="s">
        <v>7</v>
      </c>
      <c r="AB48" s="49">
        <f>C40</f>
        <v>207360</v>
      </c>
    </row>
    <row r="49" ht="14.25" customHeight="1">
      <c r="AA49" s="48" t="s">
        <v>41</v>
      </c>
      <c r="AB49" s="49">
        <f>H40</f>
        <v>11191626</v>
      </c>
    </row>
    <row r="50" ht="14.25" customHeight="1">
      <c r="AA50" s="48" t="s">
        <v>108</v>
      </c>
      <c r="AB50" s="49">
        <f>M39</f>
        <v>7500000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H16:H19"/>
    <mergeCell ref="M16:M19"/>
    <mergeCell ref="K25:M25"/>
    <mergeCell ref="P25:R25"/>
    <mergeCell ref="F16:F17"/>
    <mergeCell ref="F18:F19"/>
    <mergeCell ref="A25:C25"/>
    <mergeCell ref="F25:H25"/>
    <mergeCell ref="C37:C39"/>
    <mergeCell ref="L37:L38"/>
    <mergeCell ref="M37:M38"/>
    <mergeCell ref="H38:H39"/>
    <mergeCell ref="A2:C2"/>
    <mergeCell ref="F2:H2"/>
    <mergeCell ref="K2:M2"/>
    <mergeCell ref="P2:R2"/>
    <mergeCell ref="C16:C19"/>
    <mergeCell ref="G16:G17"/>
    <mergeCell ref="R16:R19"/>
    <mergeCell ref="G18:G19"/>
  </mergeCells>
  <dataValidations>
    <dataValidation type="list" allowBlank="1" showErrorMessage="1" sqref="Q26:R26">
      <formula1>Data!$E$13:$E$19</formula1>
    </dataValidation>
    <dataValidation type="list" allowBlank="1" showErrorMessage="1" sqref="B26:C26">
      <formula1>Data!$N$2:$N$10</formula1>
    </dataValidation>
    <dataValidation type="list" allowBlank="1" showErrorMessage="1" sqref="Q27 Q37:R37">
      <formula1>Data!$F$13:$F$15</formula1>
    </dataValidation>
  </dataValidations>
  <hyperlinks>
    <hyperlink r:id="rId7" ref="K4"/>
    <hyperlink r:id="rId8" ref="P4"/>
    <hyperlink r:id="rId9" ref="K5"/>
    <hyperlink r:id="rId10" ref="P5"/>
    <hyperlink r:id="rId11" ref="P6"/>
    <hyperlink r:id="rId12" ref="K7"/>
    <hyperlink r:id="rId13" ref="P7"/>
    <hyperlink r:id="rId14" ref="K8"/>
    <hyperlink r:id="rId15" ref="P8"/>
    <hyperlink r:id="rId16" ref="K9"/>
    <hyperlink r:id="rId17" ref="P9"/>
    <hyperlink r:id="rId18" ref="P10"/>
    <hyperlink r:id="rId19" ref="P12"/>
  </hyperlinks>
  <printOptions/>
  <pageMargins bottom="1.0" footer="0.0" header="0.0" left="0.75" right="0.75" top="1.0"/>
  <pageSetup orientation="landscape"/>
  <drawing r:id="rId20"/>
  <tableParts count="1"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2.75"/>
    <col customWidth="1" min="3" max="4" width="7.75"/>
    <col customWidth="1" min="5" max="5" width="49.88"/>
    <col customWidth="1" min="6" max="6" width="9.38"/>
    <col customWidth="1" min="7" max="7" width="7.75"/>
    <col customWidth="1" min="8" max="8" width="25.88"/>
    <col customWidth="1" min="9" max="9" width="13.38"/>
    <col customWidth="1" min="10" max="10" width="9.38"/>
    <col customWidth="1" min="11" max="26" width="7.75"/>
  </cols>
  <sheetData>
    <row r="1" ht="14.25" customHeight="1">
      <c r="A1" s="1" t="s">
        <v>0</v>
      </c>
      <c r="B1" s="1" t="s">
        <v>1</v>
      </c>
      <c r="E1" s="2" t="s">
        <v>2</v>
      </c>
      <c r="F1" s="2" t="s">
        <v>3</v>
      </c>
      <c r="H1" s="2" t="s">
        <v>4</v>
      </c>
      <c r="I1" s="2" t="s">
        <v>5</v>
      </c>
      <c r="K1" s="2" t="s">
        <v>6</v>
      </c>
      <c r="L1" s="2" t="s">
        <v>5</v>
      </c>
      <c r="N1" s="2" t="s">
        <v>7</v>
      </c>
    </row>
    <row r="2" ht="14.25" customHeight="1">
      <c r="A2" s="3" t="s">
        <v>8</v>
      </c>
      <c r="B2" s="4">
        <v>0.0</v>
      </c>
      <c r="E2" s="5" t="s">
        <v>9</v>
      </c>
      <c r="F2" s="5">
        <v>288.0</v>
      </c>
      <c r="H2" s="6" t="s">
        <v>10</v>
      </c>
      <c r="I2" s="5">
        <v>830000.0</v>
      </c>
      <c r="K2" s="6" t="s">
        <v>11</v>
      </c>
      <c r="L2" s="5">
        <v>200000.0</v>
      </c>
      <c r="N2" s="2">
        <v>0.0</v>
      </c>
    </row>
    <row r="3" ht="14.25" customHeight="1">
      <c r="A3" s="3" t="s">
        <v>12</v>
      </c>
      <c r="B3" s="4">
        <v>1399000.0</v>
      </c>
      <c r="E3" s="5" t="s">
        <v>13</v>
      </c>
      <c r="F3" s="2">
        <v>368.0</v>
      </c>
      <c r="H3" s="6" t="s">
        <v>14</v>
      </c>
      <c r="I3" s="5">
        <v>82000.0</v>
      </c>
      <c r="K3" s="6" t="s">
        <v>15</v>
      </c>
      <c r="L3" s="5">
        <v>485000.0</v>
      </c>
      <c r="N3" s="2">
        <v>1.0</v>
      </c>
    </row>
    <row r="4" ht="14.25" customHeight="1">
      <c r="A4" s="3" t="s">
        <v>16</v>
      </c>
      <c r="B4" s="4">
        <v>2938000.0</v>
      </c>
      <c r="E4" s="5" t="s">
        <v>17</v>
      </c>
      <c r="F4" s="2">
        <v>260.0</v>
      </c>
      <c r="H4" s="6" t="s">
        <v>18</v>
      </c>
      <c r="I4" s="5">
        <v>488486.0</v>
      </c>
      <c r="K4" s="6" t="s">
        <v>19</v>
      </c>
      <c r="L4" s="5">
        <v>50000.0</v>
      </c>
      <c r="N4" s="2">
        <v>2.0</v>
      </c>
    </row>
    <row r="5" ht="14.25" customHeight="1">
      <c r="A5" s="3" t="s">
        <v>20</v>
      </c>
      <c r="B5" s="4">
        <v>4046000.0</v>
      </c>
      <c r="E5" s="5" t="s">
        <v>21</v>
      </c>
      <c r="F5" s="2">
        <v>216.0</v>
      </c>
      <c r="H5" s="6" t="s">
        <v>22</v>
      </c>
      <c r="I5" s="5">
        <v>985000.0</v>
      </c>
      <c r="K5" s="6" t="s">
        <v>23</v>
      </c>
      <c r="L5" s="5">
        <v>197510.0</v>
      </c>
      <c r="N5" s="2">
        <v>3.0</v>
      </c>
    </row>
    <row r="6" ht="14.25" customHeight="1">
      <c r="A6" s="3" t="s">
        <v>24</v>
      </c>
      <c r="B6" s="4">
        <v>2217000.0</v>
      </c>
      <c r="E6" s="5" t="s">
        <v>25</v>
      </c>
      <c r="F6" s="2">
        <v>156.0</v>
      </c>
      <c r="H6" s="6" t="s">
        <v>26</v>
      </c>
      <c r="I6" s="5">
        <v>261000.0</v>
      </c>
      <c r="K6" s="6" t="s">
        <v>27</v>
      </c>
      <c r="L6" s="5">
        <v>145000.0</v>
      </c>
      <c r="N6" s="2">
        <v>4.0</v>
      </c>
    </row>
    <row r="7" ht="14.25" customHeight="1">
      <c r="A7" s="3" t="s">
        <v>28</v>
      </c>
      <c r="B7" s="4">
        <v>2001000.0</v>
      </c>
      <c r="E7" s="5" t="s">
        <v>29</v>
      </c>
      <c r="F7" s="2">
        <v>364.0</v>
      </c>
      <c r="H7" s="6" t="s">
        <v>30</v>
      </c>
      <c r="I7" s="5">
        <v>281000.0</v>
      </c>
      <c r="K7" s="6" t="s">
        <v>31</v>
      </c>
      <c r="L7" s="5">
        <v>338000.0</v>
      </c>
      <c r="N7" s="2">
        <v>5.0</v>
      </c>
    </row>
    <row r="8" ht="14.25" customHeight="1">
      <c r="A8" s="3" t="s">
        <v>32</v>
      </c>
      <c r="B8" s="4">
        <v>1052000.0</v>
      </c>
      <c r="E8" s="5" t="s">
        <v>33</v>
      </c>
      <c r="F8" s="2">
        <v>194.0</v>
      </c>
      <c r="H8" s="6" t="s">
        <v>34</v>
      </c>
      <c r="I8" s="5">
        <v>495000.0</v>
      </c>
      <c r="K8" s="6" t="s">
        <v>35</v>
      </c>
      <c r="L8" s="5">
        <v>184000.0</v>
      </c>
      <c r="N8" s="2">
        <v>6.0</v>
      </c>
    </row>
    <row r="9" ht="14.25" customHeight="1">
      <c r="A9" s="3" t="s">
        <v>36</v>
      </c>
      <c r="B9" s="4">
        <v>5030000.0</v>
      </c>
      <c r="E9" s="5" t="s">
        <v>37</v>
      </c>
      <c r="F9" s="2">
        <v>157.0</v>
      </c>
      <c r="H9" s="6" t="s">
        <v>38</v>
      </c>
      <c r="I9" s="5">
        <v>615056.0</v>
      </c>
      <c r="K9" s="6" t="s">
        <v>39</v>
      </c>
      <c r="L9" s="5">
        <v>75000.0</v>
      </c>
      <c r="N9" s="2">
        <v>7.0</v>
      </c>
    </row>
    <row r="10" ht="14.25" customHeight="1">
      <c r="A10" s="3" t="s">
        <v>40</v>
      </c>
      <c r="B10" s="4">
        <v>4091000.0</v>
      </c>
      <c r="E10" s="2" t="s">
        <v>8</v>
      </c>
      <c r="F10" s="2">
        <v>0.0</v>
      </c>
      <c r="H10" s="2" t="s">
        <v>8</v>
      </c>
      <c r="I10" s="2">
        <v>0.0</v>
      </c>
      <c r="K10" s="2" t="s">
        <v>8</v>
      </c>
      <c r="L10" s="2">
        <v>0.0</v>
      </c>
      <c r="N10" s="2">
        <v>8.0</v>
      </c>
    </row>
    <row r="11" ht="14.25" customHeight="1"/>
    <row r="12" ht="14.25" customHeight="1"/>
    <row r="13" ht="14.25" customHeight="1">
      <c r="A13" s="2" t="s">
        <v>41</v>
      </c>
      <c r="B13" s="2" t="s">
        <v>42</v>
      </c>
      <c r="E13" s="2">
        <v>0.0</v>
      </c>
      <c r="F13" s="2" t="s">
        <v>43</v>
      </c>
      <c r="H13" s="2" t="s">
        <v>44</v>
      </c>
      <c r="I13" s="2" t="s">
        <v>45</v>
      </c>
    </row>
    <row r="14" ht="14.25" customHeight="1">
      <c r="A14" s="7" t="s">
        <v>46</v>
      </c>
      <c r="B14" s="8">
        <v>3530179.0</v>
      </c>
      <c r="E14" s="9">
        <v>100000.0</v>
      </c>
      <c r="F14" s="2" t="s">
        <v>47</v>
      </c>
      <c r="H14" s="2" t="s">
        <v>48</v>
      </c>
      <c r="I14" s="2">
        <v>1.5E8</v>
      </c>
    </row>
    <row r="15" ht="14.25" customHeight="1">
      <c r="A15" s="7" t="s">
        <v>49</v>
      </c>
      <c r="B15" s="8">
        <v>1488583.0</v>
      </c>
      <c r="E15" s="9">
        <v>200000.0</v>
      </c>
      <c r="F15" s="2" t="s">
        <v>50</v>
      </c>
      <c r="H15" s="6" t="s">
        <v>51</v>
      </c>
      <c r="I15" s="5">
        <v>6500000.0</v>
      </c>
    </row>
    <row r="16" ht="14.25" customHeight="1">
      <c r="A16" s="7" t="s">
        <v>52</v>
      </c>
      <c r="B16" s="8">
        <v>3831814.0</v>
      </c>
      <c r="E16" s="9">
        <v>300000.0</v>
      </c>
      <c r="H16" s="6" t="s">
        <v>53</v>
      </c>
      <c r="I16" s="2">
        <v>4300000.0</v>
      </c>
    </row>
    <row r="17" ht="14.25" customHeight="1">
      <c r="A17" s="7" t="s">
        <v>54</v>
      </c>
      <c r="B17" s="8">
        <v>121935.0</v>
      </c>
      <c r="E17" s="9">
        <v>400000.0</v>
      </c>
      <c r="H17" s="6" t="s">
        <v>55</v>
      </c>
      <c r="I17" s="2">
        <v>1.31E8</v>
      </c>
    </row>
    <row r="18" ht="14.25" customHeight="1">
      <c r="A18" s="7" t="s">
        <v>56</v>
      </c>
      <c r="B18" s="8">
        <v>1373731.0</v>
      </c>
      <c r="E18" s="9">
        <v>500000.0</v>
      </c>
      <c r="H18" s="6" t="s">
        <v>57</v>
      </c>
      <c r="I18" s="2">
        <v>7.8E7</v>
      </c>
    </row>
    <row r="19" ht="14.25" customHeight="1">
      <c r="A19" s="7" t="s">
        <v>58</v>
      </c>
      <c r="B19" s="8">
        <v>270365.0</v>
      </c>
      <c r="E19" s="9">
        <v>600000.0</v>
      </c>
      <c r="H19" s="6" t="s">
        <v>59</v>
      </c>
      <c r="I19" s="2">
        <v>4.5E7</v>
      </c>
    </row>
    <row r="20" ht="14.25" customHeight="1">
      <c r="A20" s="7" t="s">
        <v>60</v>
      </c>
      <c r="B20" s="8">
        <v>129608.0</v>
      </c>
      <c r="H20" s="6" t="s">
        <v>61</v>
      </c>
      <c r="I20" s="2">
        <v>3.7E7</v>
      </c>
    </row>
    <row r="21" ht="14.25" customHeight="1">
      <c r="A21" s="7" t="s">
        <v>62</v>
      </c>
      <c r="B21" s="10">
        <v>445411.0</v>
      </c>
      <c r="H21" s="6" t="s">
        <v>63</v>
      </c>
      <c r="I21" s="2">
        <v>1.8E7</v>
      </c>
    </row>
    <row r="22" ht="14.25" customHeight="1">
      <c r="A22" s="2" t="s">
        <v>8</v>
      </c>
      <c r="B22" s="2">
        <v>0.0</v>
      </c>
      <c r="H22" s="2" t="s">
        <v>8</v>
      </c>
      <c r="I22" s="2">
        <v>0.0</v>
      </c>
    </row>
    <row r="23" ht="14.25" customHeight="1"/>
    <row r="24" ht="14.25" customHeight="1"/>
    <row r="25" ht="14.25" customHeight="1"/>
    <row r="26" ht="14.25" customHeight="1">
      <c r="A26" s="2" t="s">
        <v>64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2"/>
    <hyperlink r:id="rId2" ref="K2"/>
    <hyperlink r:id="rId3" ref="H3"/>
    <hyperlink r:id="rId4" ref="K3"/>
    <hyperlink r:id="rId5" ref="H4"/>
    <hyperlink r:id="rId6" ref="K4"/>
    <hyperlink r:id="rId7" ref="H5"/>
    <hyperlink r:id="rId8" ref="K5"/>
    <hyperlink r:id="rId9" ref="H6"/>
    <hyperlink r:id="rId10" ref="K6"/>
    <hyperlink r:id="rId11" ref="H7"/>
    <hyperlink r:id="rId12" ref="K7"/>
    <hyperlink r:id="rId13" ref="H8"/>
    <hyperlink r:id="rId14" ref="K8"/>
    <hyperlink r:id="rId15" ref="H9"/>
    <hyperlink r:id="rId16" ref="K9"/>
    <hyperlink r:id="rId17" ref="H15"/>
    <hyperlink r:id="rId18" ref="H16"/>
    <hyperlink r:id="rId19" ref="H17"/>
    <hyperlink r:id="rId20" ref="H18"/>
    <hyperlink r:id="rId21" ref="H19"/>
    <hyperlink r:id="rId22" ref="H20"/>
    <hyperlink r:id="rId23" ref="H21"/>
  </hyperlinks>
  <printOptions/>
  <pageMargins bottom="1.0" footer="0.0" header="0.0" left="0.75" right="0.75" top="1.0"/>
  <pageSetup orientation="landscape"/>
  <drawing r:id="rId24"/>
</worksheet>
</file>